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ba560c9836ce1f/Документы/Langtree Parish Council/Finance/25-26/"/>
    </mc:Choice>
  </mc:AlternateContent>
  <xr:revisionPtr revIDLastSave="0" documentId="8_{818184A2-CFBE-4D6E-BEF9-6F74AA196892}" xr6:coauthVersionLast="47" xr6:coauthVersionMax="47" xr10:uidLastSave="{00000000-0000-0000-0000-000000000000}"/>
  <bookViews>
    <workbookView xWindow="-108" yWindow="-108" windowWidth="23256" windowHeight="12456" activeTab="1" xr2:uid="{87A3040E-49B3-4801-8EF5-47F2DF1EEF46}"/>
  </bookViews>
  <sheets>
    <sheet name="Treasurers Account 25-26 " sheetId="1" r:id="rId1"/>
    <sheet name="Reconciliation 25-26" sheetId="2" r:id="rId2"/>
  </sheets>
  <externalReferences>
    <externalReference r:id="rId3"/>
  </externalReferences>
  <definedNames>
    <definedName name="_xlnm._FilterDatabase" localSheetId="0" hidden="1">'Treasurers Account 25-26 '!$A$1:$P$50</definedName>
    <definedName name="_xlnm.Print_Area" localSheetId="0">'Treasurers Account 25-26 '!$B$3:$S$62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2" l="1"/>
  <c r="D20" i="2" s="1"/>
  <c r="C19" i="2"/>
  <c r="C20" i="2" s="1"/>
  <c r="E18" i="2"/>
  <c r="E17" i="2"/>
  <c r="E16" i="2"/>
  <c r="D15" i="2"/>
  <c r="C15" i="2"/>
  <c r="B15" i="2"/>
  <c r="E15" i="2" s="1"/>
  <c r="D11" i="2"/>
  <c r="C11" i="2"/>
  <c r="B11" i="2"/>
  <c r="E10" i="2"/>
  <c r="D9" i="2"/>
  <c r="E9" i="2" s="1"/>
  <c r="E11" i="2" s="1"/>
  <c r="E8" i="2"/>
  <c r="E7" i="2"/>
  <c r="E6" i="2"/>
  <c r="E5" i="2"/>
  <c r="E4" i="2"/>
  <c r="E3" i="2"/>
  <c r="E2" i="2"/>
  <c r="N54" i="1"/>
  <c r="N50" i="1"/>
  <c r="N53" i="1" s="1"/>
  <c r="N55" i="1" s="1"/>
  <c r="G50" i="1"/>
  <c r="S42" i="1"/>
  <c r="R42" i="1"/>
  <c r="R43" i="1" s="1"/>
  <c r="R40" i="1"/>
  <c r="S40" i="1" s="1"/>
  <c r="S34" i="1"/>
  <c r="S33" i="1"/>
  <c r="R31" i="1"/>
  <c r="S31" i="1" s="1"/>
  <c r="Q31" i="1"/>
  <c r="R30" i="1"/>
  <c r="S30" i="1" s="1"/>
  <c r="Q30" i="1"/>
  <c r="R29" i="1"/>
  <c r="S29" i="1" s="1"/>
  <c r="S28" i="1"/>
  <c r="R28" i="1"/>
  <c r="F25" i="1"/>
  <c r="F50" i="1" s="1"/>
  <c r="R22" i="1"/>
  <c r="S22" i="1" s="1"/>
  <c r="H22" i="1"/>
  <c r="H50" i="1" s="1"/>
  <c r="H53" i="1" s="1"/>
  <c r="H55" i="1" s="1"/>
  <c r="S19" i="1"/>
  <c r="R19" i="1"/>
  <c r="S18" i="1"/>
  <c r="S17" i="1"/>
  <c r="S12" i="1"/>
  <c r="R12" i="1"/>
  <c r="S11" i="1"/>
  <c r="R11" i="1"/>
  <c r="S9" i="1"/>
  <c r="S6" i="1"/>
  <c r="S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E19" i="2" l="1"/>
  <c r="B20" i="2"/>
  <c r="E20" i="2" s="1"/>
  <c r="R44" i="1"/>
  <c r="S43" i="1"/>
  <c r="R39" i="1"/>
  <c r="S39" i="1" s="1"/>
  <c r="R47" i="1" l="1"/>
  <c r="S47" i="1" s="1"/>
  <c r="S44" i="1"/>
</calcChain>
</file>

<file path=xl/sharedStrings.xml><?xml version="1.0" encoding="utf-8"?>
<sst xmlns="http://schemas.openxmlformats.org/spreadsheetml/2006/main" count="224" uniqueCount="122">
  <si>
    <t>Y/E 31 March 2026</t>
  </si>
  <si>
    <t>EXPENDITURE</t>
  </si>
  <si>
    <t>INCOME</t>
  </si>
  <si>
    <t>Item</t>
  </si>
  <si>
    <t>Date</t>
  </si>
  <si>
    <t>Expenditure / Supplier</t>
  </si>
  <si>
    <t xml:space="preserve">Ref </t>
  </si>
  <si>
    <t>Reason</t>
  </si>
  <si>
    <t>Payment</t>
  </si>
  <si>
    <t>VAT Reclaimed?</t>
  </si>
  <si>
    <t>Budget Ref</t>
  </si>
  <si>
    <t>Source</t>
  </si>
  <si>
    <t>Value</t>
  </si>
  <si>
    <t>Cash Balance</t>
  </si>
  <si>
    <t>Budget Description</t>
  </si>
  <si>
    <t>Budget</t>
  </si>
  <si>
    <t>Total spend</t>
  </si>
  <si>
    <t>Budget used</t>
  </si>
  <si>
    <t>BF</t>
  </si>
  <si>
    <t>Net</t>
  </si>
  <si>
    <t>VAT</t>
  </si>
  <si>
    <t>Total</t>
  </si>
  <si>
    <t>ROSPA</t>
  </si>
  <si>
    <t>playground inspection</t>
  </si>
  <si>
    <t>Y</t>
  </si>
  <si>
    <t>Grounds</t>
  </si>
  <si>
    <t>Torridge</t>
  </si>
  <si>
    <t>XO122367</t>
  </si>
  <si>
    <t>Clerk Salary and fees</t>
  </si>
  <si>
    <t>Clerk Salary</t>
  </si>
  <si>
    <t>Bank charges</t>
  </si>
  <si>
    <t>Bank Charges</t>
  </si>
  <si>
    <t>N</t>
  </si>
  <si>
    <t>Charges</t>
  </si>
  <si>
    <t xml:space="preserve">Torridge </t>
  </si>
  <si>
    <t>Precept</t>
  </si>
  <si>
    <t>DALC</t>
  </si>
  <si>
    <t>Affiliation fee</t>
  </si>
  <si>
    <t>charges</t>
  </si>
  <si>
    <t>Zurich</t>
  </si>
  <si>
    <t>Insurance</t>
  </si>
  <si>
    <t>insurance</t>
  </si>
  <si>
    <t>Jag signs</t>
  </si>
  <si>
    <t>notice board for Stibb</t>
  </si>
  <si>
    <t>contingency</t>
  </si>
  <si>
    <t>Allotment</t>
  </si>
  <si>
    <t>fee</t>
  </si>
  <si>
    <t>allotment</t>
  </si>
  <si>
    <t>Fee</t>
  </si>
  <si>
    <t>Southwest Ambulance</t>
  </si>
  <si>
    <t>Donation</t>
  </si>
  <si>
    <t>donations</t>
  </si>
  <si>
    <t>Tim Sanders</t>
  </si>
  <si>
    <t>Auditors Fee</t>
  </si>
  <si>
    <t>Audit</t>
  </si>
  <si>
    <t>Adrian Hinchcliffe</t>
  </si>
  <si>
    <t>Green bin hire for Milenium garden</t>
  </si>
  <si>
    <t>Devon CC</t>
  </si>
  <si>
    <t>Grant  - seesaw</t>
  </si>
  <si>
    <t>grant</t>
  </si>
  <si>
    <t>Academic Facilities</t>
  </si>
  <si>
    <t>Maintenance work on Play parks</t>
  </si>
  <si>
    <t>grounds</t>
  </si>
  <si>
    <t>Transfer from Langtree Park a/c</t>
  </si>
  <si>
    <t>maintenance fee</t>
  </si>
  <si>
    <t>land registry</t>
  </si>
  <si>
    <t>Searches for Park ownerships</t>
  </si>
  <si>
    <t>fees</t>
  </si>
  <si>
    <t>NALC</t>
  </si>
  <si>
    <t>INV00882</t>
  </si>
  <si>
    <t>Clerk course</t>
  </si>
  <si>
    <t>training</t>
  </si>
  <si>
    <t>All Coast Media</t>
  </si>
  <si>
    <t>Domain/website</t>
  </si>
  <si>
    <t>website</t>
  </si>
  <si>
    <t>X0123739</t>
  </si>
  <si>
    <t>M Baker</t>
  </si>
  <si>
    <t>4458/4459</t>
  </si>
  <si>
    <t>grass cutting</t>
  </si>
  <si>
    <t>Southwest Heritage</t>
  </si>
  <si>
    <t xml:space="preserve">Poppy shop </t>
  </si>
  <si>
    <t>Rememberance wreath</t>
  </si>
  <si>
    <t>Transfer to Deposit</t>
  </si>
  <si>
    <t>Fund</t>
  </si>
  <si>
    <t>Park signage</t>
  </si>
  <si>
    <t>Torridge Citizens Advice</t>
  </si>
  <si>
    <t>Donations</t>
  </si>
  <si>
    <t>Siloam Graveyard</t>
  </si>
  <si>
    <t>S137 grant</t>
  </si>
  <si>
    <t>S137</t>
  </si>
  <si>
    <t>Langtree Lions</t>
  </si>
  <si>
    <t>Langtree WI</t>
  </si>
  <si>
    <t>Torridge DC</t>
  </si>
  <si>
    <t>S106 Grant</t>
  </si>
  <si>
    <t>PTA</t>
  </si>
  <si>
    <t>TOTALS</t>
  </si>
  <si>
    <t>Actual Expenditure</t>
  </si>
  <si>
    <t>Actual Income</t>
  </si>
  <si>
    <t>Less Transfer</t>
  </si>
  <si>
    <t>Less Transfers</t>
  </si>
  <si>
    <t>Cash Book</t>
  </si>
  <si>
    <t>Treasurers Account</t>
  </si>
  <si>
    <t>Business Savings Account</t>
  </si>
  <si>
    <t>Langtree Park Account</t>
  </si>
  <si>
    <t>Total all accounts</t>
  </si>
  <si>
    <t>Opening Balance as at 1st April 2025</t>
  </si>
  <si>
    <t>Bank Receipts in Year</t>
  </si>
  <si>
    <t>Less Payment returned</t>
  </si>
  <si>
    <t>Interest received in year</t>
  </si>
  <si>
    <t>Less Bank Payments in Year</t>
  </si>
  <si>
    <t>Less Transfers to Business Savings Account</t>
  </si>
  <si>
    <t>Plus transfer to Teasurers Account</t>
  </si>
  <si>
    <t>Less Transfers to Langtree Park Account</t>
  </si>
  <si>
    <t>Less Transfers to Treasurers Account</t>
  </si>
  <si>
    <t>Balance carried forward at 31st March 2026</t>
  </si>
  <si>
    <t>Bank Account Reconciliation</t>
  </si>
  <si>
    <t>Balance per Bank Accounts at 1st April 2025</t>
  </si>
  <si>
    <t>Plus items due for payment not presented</t>
  </si>
  <si>
    <t>Total movements into accounts</t>
  </si>
  <si>
    <t>Total movements out of accounts</t>
  </si>
  <si>
    <t>Interest accrued 2025/26</t>
  </si>
  <si>
    <t>Reconciled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</si>
</sst>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0" fontId="0" fillId="0" borderId="1" xfId="0" applyBorder="1"/>
    <xf numFmtId="43" fontId="0" fillId="0" borderId="0" xfId="1" applyFo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43" fontId="3" fillId="0" borderId="6" xfId="1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43" fontId="0" fillId="0" borderId="1" xfId="1" applyFont="1" applyBorder="1" applyAlignment="1">
      <alignment vertical="top" wrapText="1"/>
    </xf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9" fontId="0" fillId="0" borderId="0" xfId="2" applyFont="1"/>
    <xf numFmtId="0" fontId="0" fillId="0" borderId="6" xfId="0" applyBorder="1"/>
    <xf numFmtId="164" fontId="0" fillId="0" borderId="0" xfId="1" applyNumberFormat="1" applyFont="1"/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43" fontId="0" fillId="0" borderId="9" xfId="1" applyFont="1" applyBorder="1"/>
    <xf numFmtId="0" fontId="0" fillId="0" borderId="10" xfId="0" applyBorder="1"/>
    <xf numFmtId="164" fontId="0" fillId="0" borderId="11" xfId="0" applyNumberFormat="1" applyBorder="1"/>
    <xf numFmtId="43" fontId="0" fillId="0" borderId="11" xfId="1" applyFont="1" applyBorder="1"/>
    <xf numFmtId="0" fontId="0" fillId="0" borderId="12" xfId="0" applyBorder="1"/>
    <xf numFmtId="0" fontId="3" fillId="0" borderId="13" xfId="0" applyFont="1" applyBorder="1"/>
    <xf numFmtId="164" fontId="3" fillId="0" borderId="14" xfId="0" applyNumberFormat="1" applyFont="1" applyBorder="1"/>
    <xf numFmtId="43" fontId="3" fillId="0" borderId="14" xfId="1" applyFont="1" applyBorder="1"/>
    <xf numFmtId="164" fontId="0" fillId="0" borderId="0" xfId="0" applyNumberFormat="1"/>
    <xf numFmtId="164" fontId="2" fillId="0" borderId="1" xfId="0" applyNumberFormat="1" applyFont="1" applyBorder="1"/>
    <xf numFmtId="164" fontId="4" fillId="0" borderId="1" xfId="0" applyNumberFormat="1" applyFont="1" applyBorder="1"/>
    <xf numFmtId="164" fontId="0" fillId="0" borderId="6" xfId="0" applyNumberFormat="1" applyBorder="1"/>
    <xf numFmtId="164" fontId="5" fillId="0" borderId="1" xfId="0" applyNumberFormat="1" applyFont="1" applyBorder="1"/>
    <xf numFmtId="164" fontId="6" fillId="0" borderId="1" xfId="0" applyNumberFormat="1" applyFont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8ba560c9836ce1f/&#1044;&#1086;&#1082;&#1091;&#1084;&#1077;&#1085;&#1090;&#1099;/Langtree%20Parish%20Council/Finance/25-26/Langtree%20Parish%20Council%20accounts%2025-26.xlsx" TargetMode="External"/><Relationship Id="rId1" Type="http://schemas.openxmlformats.org/officeDocument/2006/relationships/externalLinkPath" Target="Langtree%20Parish%20Council%20accounts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T Reclaim Mar 26"/>
      <sheetName val="Langtree Park "/>
      <sheetName val="Business Savings "/>
      <sheetName val="Treasurers Account 25-26 "/>
      <sheetName val="Reconciliation 25-26"/>
    </sheetNames>
    <sheetDataSet>
      <sheetData sheetId="0"/>
      <sheetData sheetId="1">
        <row r="25">
          <cell r="C25">
            <v>12.430000000000064</v>
          </cell>
        </row>
      </sheetData>
      <sheetData sheetId="2">
        <row r="21">
          <cell r="N21">
            <v>12.869999999999891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C2A9-BADE-43E3-9A64-DBCD97BE0E03}">
  <sheetPr>
    <pageSetUpPr fitToPage="1"/>
  </sheetPr>
  <dimension ref="A1:S60"/>
  <sheetViews>
    <sheetView workbookViewId="0">
      <pane xSplit="3" ySplit="3" topLeftCell="D46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F38" activeCellId="1" sqref="F5:F36 F38:F47"/>
    </sheetView>
  </sheetViews>
  <sheetFormatPr defaultRowHeight="14.4" x14ac:dyDescent="0.3"/>
  <cols>
    <col min="1" max="1" width="1.33203125" hidden="1" customWidth="1"/>
    <col min="2" max="2" width="10.6640625" bestFit="1" customWidth="1"/>
    <col min="3" max="3" width="38.44140625" bestFit="1" customWidth="1"/>
    <col min="4" max="4" width="10.5546875" style="39" bestFit="1" customWidth="1"/>
    <col min="5" max="5" width="30.6640625" bestFit="1" customWidth="1"/>
    <col min="6" max="6" width="10.109375" bestFit="1" customWidth="1"/>
    <col min="7" max="7" width="7.5546875" bestFit="1" customWidth="1"/>
    <col min="8" max="8" width="10.109375" bestFit="1" customWidth="1"/>
    <col min="9" max="9" width="10.5546875" style="39" bestFit="1" customWidth="1"/>
    <col min="10" max="10" width="7.33203125" bestFit="1" customWidth="1"/>
    <col min="11" max="11" width="10.6640625" bestFit="1" customWidth="1"/>
    <col min="12" max="12" width="16.33203125" bestFit="1" customWidth="1"/>
    <col min="13" max="13" width="14.77734375" bestFit="1" customWidth="1"/>
    <col min="14" max="14" width="10.44140625" style="6" bestFit="1" customWidth="1"/>
    <col min="15" max="15" width="10" bestFit="1" customWidth="1"/>
    <col min="16" max="16" width="17" hidden="1" customWidth="1"/>
    <col min="17" max="17" width="9.33203125" style="6" hidden="1" customWidth="1"/>
    <col min="18" max="18" width="10.88671875" style="6" hidden="1" customWidth="1"/>
    <col min="19" max="19" width="0" hidden="1" customWidth="1"/>
  </cols>
  <sheetData>
    <row r="1" spans="1:19" x14ac:dyDescent="0.3">
      <c r="A1" s="1"/>
      <c r="B1" s="2"/>
      <c r="C1" s="2" t="s">
        <v>0</v>
      </c>
      <c r="D1" s="3"/>
      <c r="E1" s="2"/>
      <c r="F1" s="2"/>
      <c r="G1" s="2"/>
      <c r="H1" s="2"/>
      <c r="I1" s="3"/>
      <c r="J1" s="2"/>
      <c r="K1" s="2"/>
      <c r="L1" s="2"/>
      <c r="M1" s="2"/>
      <c r="N1" s="4"/>
      <c r="O1" s="2"/>
      <c r="P1" s="5"/>
    </row>
    <row r="2" spans="1:19" x14ac:dyDescent="0.3">
      <c r="A2" s="1"/>
      <c r="B2" s="7" t="s">
        <v>1</v>
      </c>
      <c r="C2" s="8"/>
      <c r="D2" s="8"/>
      <c r="E2" s="8"/>
      <c r="F2" s="8"/>
      <c r="G2" s="8"/>
      <c r="H2" s="8"/>
      <c r="I2" s="8"/>
      <c r="J2" s="9"/>
      <c r="K2" s="7" t="s">
        <v>2</v>
      </c>
      <c r="L2" s="8"/>
      <c r="M2" s="8"/>
      <c r="N2" s="10"/>
      <c r="O2" s="11"/>
      <c r="P2" s="5"/>
    </row>
    <row r="3" spans="1:19" ht="43.2" x14ac:dyDescent="0.3">
      <c r="A3" s="12" t="s">
        <v>3</v>
      </c>
      <c r="B3" s="2" t="s">
        <v>4</v>
      </c>
      <c r="C3" s="2" t="s">
        <v>5</v>
      </c>
      <c r="D3" s="3" t="s">
        <v>6</v>
      </c>
      <c r="E3" s="2" t="s">
        <v>7</v>
      </c>
      <c r="F3" s="8" t="s">
        <v>8</v>
      </c>
      <c r="G3" s="8"/>
      <c r="H3" s="10"/>
      <c r="I3" s="3" t="s">
        <v>9</v>
      </c>
      <c r="J3" s="3" t="s">
        <v>10</v>
      </c>
      <c r="K3" s="2" t="s">
        <v>4</v>
      </c>
      <c r="L3" s="2" t="s">
        <v>11</v>
      </c>
      <c r="M3" s="2" t="s">
        <v>7</v>
      </c>
      <c r="N3" s="4" t="s">
        <v>12</v>
      </c>
      <c r="O3" s="2" t="s">
        <v>13</v>
      </c>
      <c r="P3" s="13" t="s">
        <v>14</v>
      </c>
      <c r="Q3" s="14" t="s">
        <v>15</v>
      </c>
      <c r="R3" s="14" t="s">
        <v>16</v>
      </c>
      <c r="S3" s="15" t="s">
        <v>17</v>
      </c>
    </row>
    <row r="4" spans="1:19" x14ac:dyDescent="0.3">
      <c r="A4" s="1" t="s">
        <v>18</v>
      </c>
      <c r="B4" s="16"/>
      <c r="C4" s="17"/>
      <c r="D4" s="18"/>
      <c r="E4" s="17"/>
      <c r="F4" s="2" t="s">
        <v>19</v>
      </c>
      <c r="G4" s="2" t="s">
        <v>20</v>
      </c>
      <c r="H4" s="2" t="s">
        <v>21</v>
      </c>
      <c r="I4" s="19"/>
      <c r="J4" s="19"/>
      <c r="K4" s="20"/>
      <c r="L4" s="17"/>
      <c r="M4" s="17"/>
      <c r="N4" s="21"/>
      <c r="O4" s="22">
        <v>6314.73</v>
      </c>
      <c r="P4" s="5"/>
    </row>
    <row r="5" spans="1:19" x14ac:dyDescent="0.3">
      <c r="A5" s="5"/>
      <c r="B5" s="23">
        <v>45750</v>
      </c>
      <c r="C5" s="5" t="s">
        <v>22</v>
      </c>
      <c r="D5" s="24">
        <v>86359</v>
      </c>
      <c r="E5" s="5" t="s">
        <v>23</v>
      </c>
      <c r="F5" s="22">
        <v>240</v>
      </c>
      <c r="G5" s="22">
        <v>48</v>
      </c>
      <c r="H5" s="22">
        <v>288</v>
      </c>
      <c r="I5" s="24" t="s">
        <v>24</v>
      </c>
      <c r="J5" s="5"/>
      <c r="K5" s="23"/>
      <c r="L5" s="5"/>
      <c r="M5" s="5"/>
      <c r="N5" s="25"/>
      <c r="O5" s="22">
        <f>O4-H5+N5</f>
        <v>6026.73</v>
      </c>
      <c r="P5" s="5" t="s">
        <v>25</v>
      </c>
      <c r="Q5" s="6">
        <v>1750</v>
      </c>
      <c r="R5" s="6">
        <v>288</v>
      </c>
      <c r="S5" s="26">
        <f>R5/Q5</f>
        <v>0.16457142857142856</v>
      </c>
    </row>
    <row r="6" spans="1:19" x14ac:dyDescent="0.3">
      <c r="A6" s="5"/>
      <c r="B6" s="23">
        <v>45762</v>
      </c>
      <c r="C6" s="5" t="s">
        <v>26</v>
      </c>
      <c r="D6" s="24" t="s">
        <v>27</v>
      </c>
      <c r="E6" s="5" t="s">
        <v>28</v>
      </c>
      <c r="F6" s="22">
        <v>1746.14</v>
      </c>
      <c r="G6" s="22">
        <v>24.4</v>
      </c>
      <c r="H6" s="22">
        <v>1770.54</v>
      </c>
      <c r="I6" s="24" t="s">
        <v>24</v>
      </c>
      <c r="J6" s="5"/>
      <c r="K6" s="5"/>
      <c r="L6" s="5"/>
      <c r="M6" s="5"/>
      <c r="N6" s="25"/>
      <c r="O6" s="22">
        <f t="shared" ref="O6:O37" si="0">O5-H6+N6</f>
        <v>4256.1899999999996</v>
      </c>
      <c r="P6" s="5" t="s">
        <v>29</v>
      </c>
      <c r="Q6" s="6">
        <v>3187.94</v>
      </c>
      <c r="R6" s="6">
        <v>1770.54</v>
      </c>
      <c r="S6" s="26">
        <f>R6/Q6</f>
        <v>0.55538686424462191</v>
      </c>
    </row>
    <row r="7" spans="1:19" x14ac:dyDescent="0.3">
      <c r="A7" s="5"/>
      <c r="B7" s="23">
        <v>45769</v>
      </c>
      <c r="C7" s="5" t="s">
        <v>30</v>
      </c>
      <c r="D7" s="24"/>
      <c r="E7" s="5" t="s">
        <v>31</v>
      </c>
      <c r="F7" s="22">
        <v>4.25</v>
      </c>
      <c r="G7" s="22">
        <v>0</v>
      </c>
      <c r="H7" s="22">
        <v>4.25</v>
      </c>
      <c r="I7" s="24" t="s">
        <v>32</v>
      </c>
      <c r="J7" s="5"/>
      <c r="K7" s="23"/>
      <c r="L7" s="5"/>
      <c r="M7" s="5"/>
      <c r="N7" s="25"/>
      <c r="O7" s="22">
        <f t="shared" si="0"/>
        <v>4251.9399999999996</v>
      </c>
      <c r="P7" s="5" t="s">
        <v>33</v>
      </c>
      <c r="S7" s="26"/>
    </row>
    <row r="8" spans="1:19" x14ac:dyDescent="0.3">
      <c r="A8" s="5"/>
      <c r="B8" s="23">
        <v>45777</v>
      </c>
      <c r="C8" s="5"/>
      <c r="D8" s="24"/>
      <c r="E8" s="5"/>
      <c r="F8" s="22"/>
      <c r="G8" s="22"/>
      <c r="H8" s="22"/>
      <c r="I8" s="24"/>
      <c r="J8" s="5"/>
      <c r="K8" s="23">
        <v>45777</v>
      </c>
      <c r="L8" s="5" t="s">
        <v>34</v>
      </c>
      <c r="M8" s="5" t="s">
        <v>35</v>
      </c>
      <c r="N8" s="25">
        <v>5375</v>
      </c>
      <c r="O8" s="22">
        <f t="shared" si="0"/>
        <v>9626.9399999999987</v>
      </c>
      <c r="P8" s="27" t="s">
        <v>35</v>
      </c>
      <c r="S8" s="26"/>
    </row>
    <row r="9" spans="1:19" x14ac:dyDescent="0.3">
      <c r="A9" s="5"/>
      <c r="B9" s="23">
        <v>45778</v>
      </c>
      <c r="C9" s="5" t="s">
        <v>36</v>
      </c>
      <c r="D9" s="24">
        <v>6518</v>
      </c>
      <c r="E9" s="5" t="s">
        <v>37</v>
      </c>
      <c r="F9" s="22">
        <v>306</v>
      </c>
      <c r="G9" s="22">
        <v>45.89</v>
      </c>
      <c r="H9" s="22">
        <v>351.89</v>
      </c>
      <c r="I9" s="24" t="s">
        <v>24</v>
      </c>
      <c r="J9" s="5"/>
      <c r="K9" s="23"/>
      <c r="L9" s="5"/>
      <c r="M9" s="5"/>
      <c r="N9" s="25"/>
      <c r="O9" s="22">
        <f t="shared" si="0"/>
        <v>9275.0499999999993</v>
      </c>
      <c r="P9" s="27" t="s">
        <v>36</v>
      </c>
      <c r="Q9" s="6">
        <v>320</v>
      </c>
      <c r="R9" s="6">
        <v>352</v>
      </c>
      <c r="S9" s="26">
        <f>R9/Q9</f>
        <v>1.1000000000000001</v>
      </c>
    </row>
    <row r="10" spans="1:19" x14ac:dyDescent="0.3">
      <c r="A10" s="5"/>
      <c r="B10" s="23">
        <v>45796</v>
      </c>
      <c r="C10" s="5" t="s">
        <v>30</v>
      </c>
      <c r="D10" s="24"/>
      <c r="E10" s="5" t="s">
        <v>30</v>
      </c>
      <c r="F10" s="22">
        <v>4.25</v>
      </c>
      <c r="G10" s="22">
        <v>0</v>
      </c>
      <c r="H10" s="22">
        <v>4.25</v>
      </c>
      <c r="I10" s="24" t="s">
        <v>32</v>
      </c>
      <c r="J10" s="5"/>
      <c r="K10" s="5"/>
      <c r="L10" s="5"/>
      <c r="M10" s="5"/>
      <c r="N10" s="25"/>
      <c r="O10" s="22">
        <f t="shared" si="0"/>
        <v>9270.7999999999993</v>
      </c>
      <c r="P10" s="5" t="s">
        <v>38</v>
      </c>
      <c r="S10" s="26"/>
    </row>
    <row r="11" spans="1:19" x14ac:dyDescent="0.3">
      <c r="A11" s="5"/>
      <c r="B11" s="23">
        <v>45805</v>
      </c>
      <c r="C11" s="5" t="s">
        <v>39</v>
      </c>
      <c r="D11" s="24">
        <v>543373890</v>
      </c>
      <c r="E11" s="5" t="s">
        <v>40</v>
      </c>
      <c r="F11" s="22">
        <v>437</v>
      </c>
      <c r="G11" s="22">
        <v>0</v>
      </c>
      <c r="H11" s="22">
        <v>437</v>
      </c>
      <c r="I11" s="24" t="s">
        <v>32</v>
      </c>
      <c r="J11" s="5"/>
      <c r="K11" s="5"/>
      <c r="L11" s="5"/>
      <c r="M11" s="5"/>
      <c r="N11" s="25"/>
      <c r="O11" s="22">
        <f t="shared" si="0"/>
        <v>8833.7999999999993</v>
      </c>
      <c r="P11" s="5" t="s">
        <v>41</v>
      </c>
      <c r="Q11" s="6">
        <v>500.1</v>
      </c>
      <c r="R11" s="6">
        <f>F11</f>
        <v>437</v>
      </c>
      <c r="S11" s="26">
        <f>F11/Q11</f>
        <v>0.87382523495300934</v>
      </c>
    </row>
    <row r="12" spans="1:19" x14ac:dyDescent="0.3">
      <c r="A12" s="5"/>
      <c r="B12" s="23">
        <v>45805</v>
      </c>
      <c r="C12" s="5" t="s">
        <v>42</v>
      </c>
      <c r="D12" s="24">
        <v>23100</v>
      </c>
      <c r="E12" s="5" t="s">
        <v>43</v>
      </c>
      <c r="F12" s="22">
        <v>558</v>
      </c>
      <c r="G12" s="22">
        <v>111.6</v>
      </c>
      <c r="H12" s="22">
        <v>669.6</v>
      </c>
      <c r="I12" s="24" t="s">
        <v>24</v>
      </c>
      <c r="J12" s="5"/>
      <c r="K12" s="5"/>
      <c r="L12" s="5"/>
      <c r="M12" s="5"/>
      <c r="N12" s="25"/>
      <c r="O12" s="22">
        <f t="shared" si="0"/>
        <v>8164.1999999999989</v>
      </c>
      <c r="P12" s="5" t="s">
        <v>44</v>
      </c>
      <c r="Q12" s="6">
        <v>1500</v>
      </c>
      <c r="R12" s="28">
        <f>H12</f>
        <v>669.6</v>
      </c>
      <c r="S12" s="26">
        <f>F12/Q12</f>
        <v>0.372</v>
      </c>
    </row>
    <row r="13" spans="1:19" x14ac:dyDescent="0.3">
      <c r="A13" s="5"/>
      <c r="B13" s="23">
        <v>45821</v>
      </c>
      <c r="C13" s="5"/>
      <c r="D13" s="24"/>
      <c r="E13" s="5"/>
      <c r="F13" s="22"/>
      <c r="G13" s="22"/>
      <c r="H13" s="22"/>
      <c r="I13" s="24"/>
      <c r="J13" s="5"/>
      <c r="K13" s="23">
        <v>45821</v>
      </c>
      <c r="L13" s="5" t="s">
        <v>45</v>
      </c>
      <c r="M13" s="5" t="s">
        <v>46</v>
      </c>
      <c r="N13" s="25">
        <v>30</v>
      </c>
      <c r="O13" s="22">
        <f t="shared" si="0"/>
        <v>8194.1999999999989</v>
      </c>
      <c r="P13" s="5" t="s">
        <v>47</v>
      </c>
      <c r="S13" s="26"/>
    </row>
    <row r="14" spans="1:19" x14ac:dyDescent="0.3">
      <c r="A14" s="5"/>
      <c r="B14" s="29">
        <v>45825</v>
      </c>
      <c r="C14" s="5" t="s">
        <v>30</v>
      </c>
      <c r="D14" s="24"/>
      <c r="E14" s="5" t="s">
        <v>31</v>
      </c>
      <c r="F14" s="22">
        <v>4.25</v>
      </c>
      <c r="G14" s="22">
        <v>0</v>
      </c>
      <c r="H14" s="22">
        <v>4.25</v>
      </c>
      <c r="I14" s="24" t="s">
        <v>32</v>
      </c>
      <c r="J14" s="5"/>
      <c r="K14" s="23"/>
      <c r="L14" s="5"/>
      <c r="M14" s="5"/>
      <c r="N14" s="25"/>
      <c r="O14" s="22">
        <f t="shared" si="0"/>
        <v>8189.9499999999989</v>
      </c>
      <c r="P14" s="5" t="s">
        <v>38</v>
      </c>
      <c r="S14" s="26"/>
    </row>
    <row r="15" spans="1:19" x14ac:dyDescent="0.3">
      <c r="A15" s="5"/>
      <c r="B15" s="23">
        <v>45832</v>
      </c>
      <c r="C15" s="5"/>
      <c r="D15" s="24"/>
      <c r="E15" s="5"/>
      <c r="F15" s="22"/>
      <c r="G15" s="22"/>
      <c r="H15" s="22"/>
      <c r="I15" s="24"/>
      <c r="J15" s="5"/>
      <c r="K15" s="23">
        <v>45832</v>
      </c>
      <c r="L15" s="5" t="s">
        <v>45</v>
      </c>
      <c r="M15" s="5" t="s">
        <v>48</v>
      </c>
      <c r="N15" s="25">
        <v>15</v>
      </c>
      <c r="O15" s="22">
        <f t="shared" si="0"/>
        <v>8204.9499999999989</v>
      </c>
      <c r="P15" s="5" t="s">
        <v>47</v>
      </c>
      <c r="S15" s="26"/>
    </row>
    <row r="16" spans="1:19" x14ac:dyDescent="0.3">
      <c r="A16" s="5"/>
      <c r="B16" s="23">
        <v>45841</v>
      </c>
      <c r="C16" s="5"/>
      <c r="D16" s="24"/>
      <c r="E16" s="5"/>
      <c r="F16" s="22"/>
      <c r="G16" s="22"/>
      <c r="H16" s="22"/>
      <c r="I16" s="24"/>
      <c r="J16" s="5"/>
      <c r="K16" s="23">
        <v>45841</v>
      </c>
      <c r="L16" s="5" t="s">
        <v>45</v>
      </c>
      <c r="M16" s="5" t="s">
        <v>48</v>
      </c>
      <c r="N16" s="25">
        <v>37.5</v>
      </c>
      <c r="O16" s="22">
        <f t="shared" si="0"/>
        <v>8242.4499999999989</v>
      </c>
      <c r="P16" s="5" t="s">
        <v>47</v>
      </c>
      <c r="S16" s="26"/>
    </row>
    <row r="17" spans="1:19" x14ac:dyDescent="0.3">
      <c r="A17" s="5"/>
      <c r="B17" s="23">
        <v>45848</v>
      </c>
      <c r="C17" s="5" t="s">
        <v>49</v>
      </c>
      <c r="D17" s="24"/>
      <c r="E17" s="5" t="s">
        <v>50</v>
      </c>
      <c r="F17" s="22">
        <v>300</v>
      </c>
      <c r="G17" s="22">
        <v>0</v>
      </c>
      <c r="H17" s="22">
        <v>300</v>
      </c>
      <c r="I17" s="24" t="s">
        <v>32</v>
      </c>
      <c r="J17" s="5"/>
      <c r="K17" s="5"/>
      <c r="L17" s="5"/>
      <c r="M17" s="5"/>
      <c r="N17" s="25"/>
      <c r="O17" s="22">
        <f t="shared" si="0"/>
        <v>7942.4499999999989</v>
      </c>
      <c r="P17" s="5" t="s">
        <v>51</v>
      </c>
      <c r="Q17" s="6">
        <v>100</v>
      </c>
      <c r="R17" s="6">
        <v>300</v>
      </c>
      <c r="S17" s="26">
        <f>R17/Q17</f>
        <v>3</v>
      </c>
    </row>
    <row r="18" spans="1:19" x14ac:dyDescent="0.3">
      <c r="A18" s="5"/>
      <c r="B18" s="29">
        <v>45849</v>
      </c>
      <c r="C18" s="23" t="s">
        <v>52</v>
      </c>
      <c r="D18" s="30">
        <v>45840</v>
      </c>
      <c r="E18" s="29" t="s">
        <v>53</v>
      </c>
      <c r="F18" s="22">
        <v>100</v>
      </c>
      <c r="G18" s="22">
        <v>0</v>
      </c>
      <c r="H18" s="22">
        <v>100</v>
      </c>
      <c r="I18" s="24" t="s">
        <v>32</v>
      </c>
      <c r="J18" s="5"/>
      <c r="K18" s="5"/>
      <c r="L18" s="5"/>
      <c r="M18" s="5"/>
      <c r="N18" s="25"/>
      <c r="O18" s="22">
        <f t="shared" si="0"/>
        <v>7842.4499999999989</v>
      </c>
      <c r="P18" s="5" t="s">
        <v>54</v>
      </c>
      <c r="Q18" s="6">
        <v>150</v>
      </c>
      <c r="R18" s="6">
        <v>100</v>
      </c>
      <c r="S18" s="26">
        <f t="shared" ref="S18:S19" si="1">R18/Q18</f>
        <v>0.66666666666666663</v>
      </c>
    </row>
    <row r="19" spans="1:19" x14ac:dyDescent="0.3">
      <c r="A19" s="5"/>
      <c r="B19" s="23">
        <v>45849</v>
      </c>
      <c r="C19" s="5" t="s">
        <v>55</v>
      </c>
      <c r="D19" s="24"/>
      <c r="E19" s="5" t="s">
        <v>56</v>
      </c>
      <c r="F19" s="22">
        <v>56</v>
      </c>
      <c r="G19" s="22">
        <v>0</v>
      </c>
      <c r="H19" s="22">
        <v>56</v>
      </c>
      <c r="I19" s="24" t="s">
        <v>32</v>
      </c>
      <c r="J19" s="5"/>
      <c r="K19" s="23"/>
      <c r="L19" s="5"/>
      <c r="M19" s="5"/>
      <c r="N19" s="25"/>
      <c r="O19" s="22">
        <f t="shared" si="0"/>
        <v>7786.4499999999989</v>
      </c>
      <c r="P19" s="5" t="s">
        <v>44</v>
      </c>
      <c r="Q19" s="6">
        <v>1000</v>
      </c>
      <c r="R19" s="28">
        <f>H19+H12</f>
        <v>725.6</v>
      </c>
      <c r="S19" s="26">
        <f t="shared" si="1"/>
        <v>0.72560000000000002</v>
      </c>
    </row>
    <row r="20" spans="1:19" x14ac:dyDescent="0.3">
      <c r="A20" s="5"/>
      <c r="B20" s="23">
        <v>45855</v>
      </c>
      <c r="C20" s="5"/>
      <c r="D20" s="24"/>
      <c r="E20" s="5"/>
      <c r="F20" s="22"/>
      <c r="G20" s="22"/>
      <c r="H20" s="22"/>
      <c r="I20" s="24"/>
      <c r="J20" s="5"/>
      <c r="K20" s="23">
        <v>45855</v>
      </c>
      <c r="L20" s="5" t="s">
        <v>57</v>
      </c>
      <c r="M20" s="5" t="s">
        <v>58</v>
      </c>
      <c r="N20" s="25">
        <v>500</v>
      </c>
      <c r="O20" s="22">
        <f t="shared" si="0"/>
        <v>8286.4499999999989</v>
      </c>
      <c r="P20" s="5" t="s">
        <v>59</v>
      </c>
      <c r="S20" s="26"/>
    </row>
    <row r="21" spans="1:19" x14ac:dyDescent="0.3">
      <c r="A21" s="5"/>
      <c r="B21" s="23">
        <v>45856</v>
      </c>
      <c r="C21" s="5" t="s">
        <v>30</v>
      </c>
      <c r="D21" s="24"/>
      <c r="E21" s="5" t="s">
        <v>31</v>
      </c>
      <c r="F21" s="22">
        <v>4.25</v>
      </c>
      <c r="G21" s="22">
        <v>0</v>
      </c>
      <c r="H21" s="22">
        <v>4.25</v>
      </c>
      <c r="I21" s="24" t="s">
        <v>32</v>
      </c>
      <c r="J21" s="5"/>
      <c r="K21" s="5"/>
      <c r="L21" s="5"/>
      <c r="M21" s="5"/>
      <c r="N21" s="25"/>
      <c r="O21" s="22">
        <f t="shared" si="0"/>
        <v>8282.1999999999989</v>
      </c>
      <c r="P21" s="5" t="s">
        <v>38</v>
      </c>
      <c r="S21" s="26"/>
    </row>
    <row r="22" spans="1:19" x14ac:dyDescent="0.3">
      <c r="A22" s="5"/>
      <c r="B22" s="23">
        <v>45866</v>
      </c>
      <c r="C22" s="5" t="s">
        <v>60</v>
      </c>
      <c r="D22" s="24">
        <v>1079</v>
      </c>
      <c r="E22" s="5" t="s">
        <v>61</v>
      </c>
      <c r="F22" s="22">
        <v>2166</v>
      </c>
      <c r="G22" s="22">
        <v>433.2</v>
      </c>
      <c r="H22" s="22">
        <f>SUM(F22:G22)</f>
        <v>2599.1999999999998</v>
      </c>
      <c r="I22" s="24" t="s">
        <v>24</v>
      </c>
      <c r="J22" s="5"/>
      <c r="K22" s="5"/>
      <c r="L22" s="5"/>
      <c r="M22" s="5"/>
      <c r="N22" s="25"/>
      <c r="O22" s="22">
        <f t="shared" si="0"/>
        <v>5682.9999999999991</v>
      </c>
      <c r="P22" s="5" t="s">
        <v>62</v>
      </c>
      <c r="Q22" s="6">
        <v>1750</v>
      </c>
      <c r="R22" s="6">
        <f>R5+H22</f>
        <v>2887.2</v>
      </c>
      <c r="S22" s="26">
        <f>R22/Q22</f>
        <v>1.6498285714285714</v>
      </c>
    </row>
    <row r="23" spans="1:19" ht="28.8" x14ac:dyDescent="0.3">
      <c r="A23" s="5"/>
      <c r="B23" s="23">
        <v>45866</v>
      </c>
      <c r="C23" s="5"/>
      <c r="D23" s="24"/>
      <c r="E23" s="5"/>
      <c r="F23" s="22"/>
      <c r="G23" s="22"/>
      <c r="H23" s="22"/>
      <c r="I23" s="24"/>
      <c r="J23" s="5"/>
      <c r="K23" s="23">
        <v>45866</v>
      </c>
      <c r="L23" s="31" t="s">
        <v>63</v>
      </c>
      <c r="M23" s="5" t="s">
        <v>64</v>
      </c>
      <c r="N23" s="25">
        <v>750</v>
      </c>
      <c r="O23" s="22">
        <f t="shared" si="0"/>
        <v>6432.9999999999991</v>
      </c>
      <c r="P23" s="5"/>
      <c r="S23" s="26"/>
    </row>
    <row r="24" spans="1:19" x14ac:dyDescent="0.3">
      <c r="A24" s="5"/>
      <c r="B24" s="23">
        <v>45887</v>
      </c>
      <c r="C24" s="5" t="s">
        <v>30</v>
      </c>
      <c r="D24" s="24"/>
      <c r="E24" s="5" t="s">
        <v>30</v>
      </c>
      <c r="F24" s="22">
        <v>5.03</v>
      </c>
      <c r="G24" s="22">
        <v>0</v>
      </c>
      <c r="H24" s="22">
        <v>5.03</v>
      </c>
      <c r="I24" s="24" t="s">
        <v>32</v>
      </c>
      <c r="J24" s="5"/>
      <c r="K24" s="23"/>
      <c r="L24" s="31"/>
      <c r="M24" s="5"/>
      <c r="N24" s="25"/>
      <c r="O24" s="22">
        <f t="shared" si="0"/>
        <v>6427.9699999999993</v>
      </c>
      <c r="P24" s="5" t="s">
        <v>38</v>
      </c>
      <c r="S24" s="26"/>
    </row>
    <row r="25" spans="1:19" x14ac:dyDescent="0.3">
      <c r="A25" s="5"/>
      <c r="B25" s="23">
        <v>45887</v>
      </c>
      <c r="C25" s="5" t="s">
        <v>65</v>
      </c>
      <c r="D25" s="24"/>
      <c r="E25" s="5" t="s">
        <v>66</v>
      </c>
      <c r="F25" s="22">
        <f>7+7+36</f>
        <v>50</v>
      </c>
      <c r="G25" s="22">
        <v>0</v>
      </c>
      <c r="H25" s="22">
        <v>50</v>
      </c>
      <c r="I25" s="24" t="s">
        <v>32</v>
      </c>
      <c r="J25" s="5"/>
      <c r="K25" s="23"/>
      <c r="L25" s="31"/>
      <c r="M25" s="5"/>
      <c r="N25" s="25"/>
      <c r="O25" s="22">
        <f t="shared" si="0"/>
        <v>6377.9699999999993</v>
      </c>
      <c r="P25" s="5" t="s">
        <v>67</v>
      </c>
      <c r="S25" s="26"/>
    </row>
    <row r="26" spans="1:19" x14ac:dyDescent="0.3">
      <c r="A26" s="5"/>
      <c r="B26" s="23">
        <v>45916</v>
      </c>
      <c r="C26" s="5" t="s">
        <v>30</v>
      </c>
      <c r="D26" s="24"/>
      <c r="E26" s="5" t="s">
        <v>30</v>
      </c>
      <c r="F26" s="22">
        <v>4.25</v>
      </c>
      <c r="G26" s="22">
        <v>0</v>
      </c>
      <c r="H26" s="22">
        <v>4.25</v>
      </c>
      <c r="I26" s="24" t="s">
        <v>32</v>
      </c>
      <c r="J26" s="5"/>
      <c r="K26" s="23"/>
      <c r="L26" s="31"/>
      <c r="M26" s="5"/>
      <c r="N26" s="25"/>
      <c r="O26" s="22">
        <f t="shared" si="0"/>
        <v>6373.7199999999993</v>
      </c>
      <c r="P26" s="5" t="s">
        <v>33</v>
      </c>
      <c r="S26" s="26"/>
    </row>
    <row r="27" spans="1:19" x14ac:dyDescent="0.3">
      <c r="A27" s="5"/>
      <c r="B27" s="23">
        <v>45929</v>
      </c>
      <c r="C27" s="5"/>
      <c r="D27" s="24"/>
      <c r="E27" s="5"/>
      <c r="F27" s="22"/>
      <c r="G27" s="22"/>
      <c r="H27" s="22"/>
      <c r="I27" s="24"/>
      <c r="J27" s="5"/>
      <c r="K27" s="23">
        <v>45929</v>
      </c>
      <c r="L27" s="31" t="s">
        <v>26</v>
      </c>
      <c r="M27" s="5" t="s">
        <v>35</v>
      </c>
      <c r="N27" s="25">
        <v>5375</v>
      </c>
      <c r="O27" s="22">
        <f t="shared" si="0"/>
        <v>11748.72</v>
      </c>
      <c r="P27" s="5" t="s">
        <v>35</v>
      </c>
      <c r="S27" s="26"/>
    </row>
    <row r="28" spans="1:19" x14ac:dyDescent="0.3">
      <c r="A28" s="5"/>
      <c r="B28" s="23">
        <v>45930</v>
      </c>
      <c r="C28" s="5" t="s">
        <v>68</v>
      </c>
      <c r="D28" s="24" t="s">
        <v>69</v>
      </c>
      <c r="E28" s="27" t="s">
        <v>70</v>
      </c>
      <c r="F28" s="22">
        <v>35</v>
      </c>
      <c r="G28" s="22">
        <v>7</v>
      </c>
      <c r="H28" s="22">
        <v>42</v>
      </c>
      <c r="I28" s="24" t="s">
        <v>24</v>
      </c>
      <c r="J28" s="5"/>
      <c r="K28" s="23"/>
      <c r="L28" s="31"/>
      <c r="M28" s="5"/>
      <c r="N28" s="25"/>
      <c r="O28" s="22">
        <f t="shared" si="0"/>
        <v>11706.72</v>
      </c>
      <c r="P28" s="5" t="s">
        <v>71</v>
      </c>
      <c r="Q28" s="6">
        <v>100</v>
      </c>
      <c r="R28" s="28">
        <f>H28</f>
        <v>42</v>
      </c>
      <c r="S28" s="26">
        <f>R28/Q28</f>
        <v>0.42</v>
      </c>
    </row>
    <row r="29" spans="1:19" x14ac:dyDescent="0.3">
      <c r="A29" s="5"/>
      <c r="B29" s="23">
        <v>45947</v>
      </c>
      <c r="C29" s="5" t="s">
        <v>72</v>
      </c>
      <c r="D29" s="24">
        <v>570</v>
      </c>
      <c r="E29" s="5" t="s">
        <v>73</v>
      </c>
      <c r="F29" s="22">
        <v>52.19</v>
      </c>
      <c r="G29" s="22">
        <v>0</v>
      </c>
      <c r="H29" s="22">
        <v>52.19</v>
      </c>
      <c r="I29" s="24" t="s">
        <v>32</v>
      </c>
      <c r="J29" s="5"/>
      <c r="K29" s="23"/>
      <c r="L29" s="31"/>
      <c r="M29" s="5"/>
      <c r="N29" s="25"/>
      <c r="O29" s="22">
        <f t="shared" si="0"/>
        <v>11654.529999999999</v>
      </c>
      <c r="P29" s="5" t="s">
        <v>74</v>
      </c>
      <c r="Q29" s="6">
        <v>60</v>
      </c>
      <c r="R29" s="28">
        <f>H29</f>
        <v>52.19</v>
      </c>
      <c r="S29" s="26">
        <f t="shared" ref="S29:S31" si="2">R29/Q29</f>
        <v>0.86983333333333335</v>
      </c>
    </row>
    <row r="30" spans="1:19" x14ac:dyDescent="0.3">
      <c r="A30" s="5"/>
      <c r="B30" s="23">
        <v>45947</v>
      </c>
      <c r="C30" s="5" t="s">
        <v>26</v>
      </c>
      <c r="D30" s="24" t="s">
        <v>75</v>
      </c>
      <c r="E30" s="5" t="s">
        <v>28</v>
      </c>
      <c r="F30" s="22">
        <v>1450.62</v>
      </c>
      <c r="G30" s="22">
        <v>0</v>
      </c>
      <c r="H30" s="22">
        <v>1450.62</v>
      </c>
      <c r="I30" s="24" t="s">
        <v>32</v>
      </c>
      <c r="J30" s="5"/>
      <c r="K30" s="23"/>
      <c r="L30" s="31"/>
      <c r="M30" s="5"/>
      <c r="N30" s="25"/>
      <c r="O30" s="22">
        <f t="shared" si="0"/>
        <v>10203.91</v>
      </c>
      <c r="P30" s="5" t="s">
        <v>29</v>
      </c>
      <c r="Q30" s="6">
        <f>Q6</f>
        <v>3187.94</v>
      </c>
      <c r="R30" s="6">
        <f>R6+H30</f>
        <v>3221.16</v>
      </c>
      <c r="S30" s="26">
        <f t="shared" si="2"/>
        <v>1.0104205223435823</v>
      </c>
    </row>
    <row r="31" spans="1:19" x14ac:dyDescent="0.3">
      <c r="A31" s="5"/>
      <c r="B31" s="23">
        <v>45947</v>
      </c>
      <c r="C31" s="5" t="s">
        <v>76</v>
      </c>
      <c r="D31" s="24" t="s">
        <v>77</v>
      </c>
      <c r="E31" s="5" t="s">
        <v>78</v>
      </c>
      <c r="F31" s="22">
        <v>1515</v>
      </c>
      <c r="G31" s="22">
        <v>0</v>
      </c>
      <c r="H31" s="22">
        <v>1515</v>
      </c>
      <c r="I31" s="24" t="s">
        <v>32</v>
      </c>
      <c r="J31" s="5"/>
      <c r="K31" s="23"/>
      <c r="L31" s="31"/>
      <c r="M31" s="5"/>
      <c r="N31" s="25"/>
      <c r="O31" s="22">
        <f t="shared" si="0"/>
        <v>8688.91</v>
      </c>
      <c r="P31" s="5" t="s">
        <v>62</v>
      </c>
      <c r="Q31" s="6">
        <f>Q5</f>
        <v>1750</v>
      </c>
      <c r="R31" s="6">
        <f>R5+H22+H31</f>
        <v>4402.2</v>
      </c>
      <c r="S31" s="26">
        <f t="shared" si="2"/>
        <v>2.5155428571428571</v>
      </c>
    </row>
    <row r="32" spans="1:19" x14ac:dyDescent="0.3">
      <c r="A32" s="5"/>
      <c r="B32" s="23">
        <v>45950</v>
      </c>
      <c r="C32" s="5" t="s">
        <v>30</v>
      </c>
      <c r="D32" s="24"/>
      <c r="E32" s="5" t="s">
        <v>31</v>
      </c>
      <c r="F32" s="22">
        <v>4.25</v>
      </c>
      <c r="G32" s="22">
        <v>0</v>
      </c>
      <c r="H32" s="22">
        <v>4.25</v>
      </c>
      <c r="I32" s="24" t="s">
        <v>32</v>
      </c>
      <c r="J32" s="5"/>
      <c r="K32" s="23"/>
      <c r="L32" s="31"/>
      <c r="M32" s="5"/>
      <c r="N32" s="25"/>
      <c r="O32" s="22">
        <f t="shared" si="0"/>
        <v>8684.66</v>
      </c>
      <c r="P32" s="5" t="s">
        <v>33</v>
      </c>
      <c r="S32" s="26"/>
    </row>
    <row r="33" spans="1:19" x14ac:dyDescent="0.3">
      <c r="A33" s="5"/>
      <c r="B33" s="23">
        <v>45957</v>
      </c>
      <c r="C33" s="5" t="s">
        <v>79</v>
      </c>
      <c r="D33" s="24"/>
      <c r="E33" s="5" t="s">
        <v>50</v>
      </c>
      <c r="F33" s="22">
        <v>100</v>
      </c>
      <c r="G33" s="22">
        <v>0</v>
      </c>
      <c r="H33" s="22">
        <v>100</v>
      </c>
      <c r="I33" s="24" t="s">
        <v>32</v>
      </c>
      <c r="J33" s="5"/>
      <c r="K33" s="23"/>
      <c r="L33" s="31"/>
      <c r="M33" s="5"/>
      <c r="N33" s="25"/>
      <c r="O33" s="22">
        <f t="shared" si="0"/>
        <v>8584.66</v>
      </c>
      <c r="P33" s="5" t="s">
        <v>51</v>
      </c>
      <c r="Q33" s="6">
        <v>100</v>
      </c>
      <c r="R33" s="6">
        <v>400</v>
      </c>
      <c r="S33" s="26">
        <f>R33/Q33</f>
        <v>4</v>
      </c>
    </row>
    <row r="34" spans="1:19" x14ac:dyDescent="0.3">
      <c r="A34" s="5"/>
      <c r="B34" s="23">
        <v>45958</v>
      </c>
      <c r="C34" s="5" t="s">
        <v>80</v>
      </c>
      <c r="D34" s="24"/>
      <c r="E34" s="5" t="s">
        <v>81</v>
      </c>
      <c r="F34" s="22">
        <v>49.98</v>
      </c>
      <c r="G34" s="22">
        <v>0</v>
      </c>
      <c r="H34" s="22">
        <v>49.98</v>
      </c>
      <c r="I34" s="24" t="s">
        <v>32</v>
      </c>
      <c r="J34" s="5"/>
      <c r="K34" s="23"/>
      <c r="L34" s="31"/>
      <c r="M34" s="5"/>
      <c r="N34" s="25"/>
      <c r="O34" s="22">
        <f t="shared" si="0"/>
        <v>8534.68</v>
      </c>
      <c r="P34" s="5" t="s">
        <v>51</v>
      </c>
      <c r="Q34" s="6">
        <v>100</v>
      </c>
      <c r="R34" s="6">
        <v>498.98</v>
      </c>
      <c r="S34" s="26">
        <f>R34/Q34</f>
        <v>4.9897999999999998</v>
      </c>
    </row>
    <row r="35" spans="1:19" x14ac:dyDescent="0.3">
      <c r="A35" s="5"/>
      <c r="B35" s="23">
        <v>45979</v>
      </c>
      <c r="C35" s="5" t="s">
        <v>30</v>
      </c>
      <c r="D35" s="24"/>
      <c r="E35" s="5" t="s">
        <v>31</v>
      </c>
      <c r="F35" s="22">
        <v>4.25</v>
      </c>
      <c r="G35" s="22">
        <v>0</v>
      </c>
      <c r="H35" s="22">
        <v>4.25</v>
      </c>
      <c r="I35" s="24" t="s">
        <v>32</v>
      </c>
      <c r="J35" s="5"/>
      <c r="K35" s="23"/>
      <c r="L35" s="31"/>
      <c r="M35" s="5"/>
      <c r="N35" s="25"/>
      <c r="O35" s="22">
        <f t="shared" si="0"/>
        <v>8530.43</v>
      </c>
      <c r="P35" s="5" t="s">
        <v>33</v>
      </c>
      <c r="S35" s="26"/>
    </row>
    <row r="36" spans="1:19" x14ac:dyDescent="0.3">
      <c r="A36" s="5"/>
      <c r="B36" s="23">
        <v>46007</v>
      </c>
      <c r="C36" s="5" t="s">
        <v>30</v>
      </c>
      <c r="D36" s="24"/>
      <c r="E36" s="5" t="s">
        <v>31</v>
      </c>
      <c r="F36" s="22">
        <v>4.25</v>
      </c>
      <c r="G36" s="22">
        <v>0</v>
      </c>
      <c r="H36" s="22">
        <v>4.25</v>
      </c>
      <c r="I36" s="24" t="s">
        <v>32</v>
      </c>
      <c r="J36" s="5"/>
      <c r="K36" s="23"/>
      <c r="L36" s="31"/>
      <c r="M36" s="5"/>
      <c r="N36" s="25"/>
      <c r="O36" s="22">
        <f t="shared" si="0"/>
        <v>8526.18</v>
      </c>
      <c r="P36" s="5" t="s">
        <v>33</v>
      </c>
      <c r="S36" s="26"/>
    </row>
    <row r="37" spans="1:19" x14ac:dyDescent="0.3">
      <c r="A37" s="5"/>
      <c r="B37" s="23">
        <v>46028</v>
      </c>
      <c r="C37" s="5" t="s">
        <v>82</v>
      </c>
      <c r="D37" s="24"/>
      <c r="E37" s="5" t="s">
        <v>83</v>
      </c>
      <c r="F37" s="22">
        <v>2500</v>
      </c>
      <c r="G37" s="22">
        <v>0</v>
      </c>
      <c r="H37" s="22">
        <v>2500</v>
      </c>
      <c r="I37" s="24" t="s">
        <v>32</v>
      </c>
      <c r="J37" s="5"/>
      <c r="K37" s="23"/>
      <c r="L37" s="31"/>
      <c r="M37" s="5"/>
      <c r="N37" s="25"/>
      <c r="O37" s="22">
        <f t="shared" si="0"/>
        <v>6026.18</v>
      </c>
      <c r="P37" s="5"/>
      <c r="S37" s="26"/>
    </row>
    <row r="38" spans="1:19" x14ac:dyDescent="0.3">
      <c r="A38" s="5"/>
      <c r="B38" s="23">
        <v>46041</v>
      </c>
      <c r="C38" s="5" t="s">
        <v>31</v>
      </c>
      <c r="D38" s="24"/>
      <c r="E38" s="5" t="s">
        <v>31</v>
      </c>
      <c r="F38" s="22">
        <v>4.25</v>
      </c>
      <c r="G38" s="22">
        <v>0</v>
      </c>
      <c r="H38" s="22">
        <v>4.25</v>
      </c>
      <c r="I38" s="24" t="s">
        <v>32</v>
      </c>
      <c r="J38" s="5"/>
      <c r="K38" s="23"/>
      <c r="L38" s="5"/>
      <c r="M38" s="5"/>
      <c r="N38" s="25"/>
      <c r="O38" s="22">
        <f>O37-H38+N38</f>
        <v>6021.93</v>
      </c>
      <c r="P38" s="5" t="s">
        <v>33</v>
      </c>
      <c r="S38" s="26"/>
    </row>
    <row r="39" spans="1:19" x14ac:dyDescent="0.3">
      <c r="A39" s="5"/>
      <c r="B39" s="23">
        <v>46042</v>
      </c>
      <c r="C39" s="5" t="s">
        <v>42</v>
      </c>
      <c r="D39" s="24"/>
      <c r="E39" s="5" t="s">
        <v>84</v>
      </c>
      <c r="F39" s="22">
        <v>285.7</v>
      </c>
      <c r="G39" s="22">
        <v>57.14</v>
      </c>
      <c r="H39" s="22">
        <v>342.84</v>
      </c>
      <c r="I39" s="24" t="s">
        <v>24</v>
      </c>
      <c r="J39" s="5"/>
      <c r="K39" s="23"/>
      <c r="L39" s="5"/>
      <c r="M39" s="5"/>
      <c r="N39" s="25"/>
      <c r="O39" s="22">
        <f t="shared" ref="O39:O40" si="3">O38-H39+N39</f>
        <v>5679.09</v>
      </c>
      <c r="P39" s="5" t="s">
        <v>25</v>
      </c>
      <c r="Q39" s="6">
        <v>1750</v>
      </c>
      <c r="R39" s="28">
        <f>H39+R22</f>
        <v>3230.04</v>
      </c>
      <c r="S39" s="26">
        <f>R39/Q39</f>
        <v>1.8457371428571427</v>
      </c>
    </row>
    <row r="40" spans="1:19" x14ac:dyDescent="0.3">
      <c r="A40" s="5"/>
      <c r="B40" s="23">
        <v>46042</v>
      </c>
      <c r="C40" s="5" t="s">
        <v>85</v>
      </c>
      <c r="D40" s="24"/>
      <c r="E40" s="5" t="s">
        <v>50</v>
      </c>
      <c r="F40" s="22">
        <v>100</v>
      </c>
      <c r="G40" s="22">
        <v>0</v>
      </c>
      <c r="H40" s="22">
        <v>100</v>
      </c>
      <c r="I40" s="24" t="s">
        <v>32</v>
      </c>
      <c r="J40" s="5"/>
      <c r="K40" s="23"/>
      <c r="L40" s="5"/>
      <c r="M40" s="5"/>
      <c r="N40" s="25"/>
      <c r="O40" s="22">
        <f t="shared" si="3"/>
        <v>5579.09</v>
      </c>
      <c r="P40" s="5" t="s">
        <v>86</v>
      </c>
      <c r="Q40" s="6">
        <v>100</v>
      </c>
      <c r="R40" s="28">
        <f>H40+R34</f>
        <v>598.98</v>
      </c>
      <c r="S40" s="26">
        <f>R40/Q40</f>
        <v>5.9897999999999998</v>
      </c>
    </row>
    <row r="41" spans="1:19" x14ac:dyDescent="0.3">
      <c r="A41" s="5"/>
      <c r="B41" s="23">
        <v>46070</v>
      </c>
      <c r="C41" s="5" t="s">
        <v>30</v>
      </c>
      <c r="D41" s="24"/>
      <c r="E41" s="5" t="s">
        <v>31</v>
      </c>
      <c r="F41" s="22">
        <v>4.25</v>
      </c>
      <c r="G41" s="22">
        <v>0</v>
      </c>
      <c r="H41" s="22">
        <v>4.25</v>
      </c>
      <c r="I41" s="24" t="s">
        <v>32</v>
      </c>
      <c r="J41" s="5"/>
      <c r="K41" s="23"/>
      <c r="L41" s="5"/>
      <c r="M41" s="5"/>
      <c r="N41" s="25"/>
      <c r="O41" s="22">
        <f>O40-H41+N41</f>
        <v>5574.84</v>
      </c>
      <c r="P41" s="5" t="s">
        <v>33</v>
      </c>
      <c r="S41" s="26"/>
    </row>
    <row r="42" spans="1:19" x14ac:dyDescent="0.3">
      <c r="A42" s="5"/>
      <c r="B42" s="23">
        <v>46072</v>
      </c>
      <c r="C42" s="5" t="s">
        <v>87</v>
      </c>
      <c r="D42" s="24"/>
      <c r="E42" s="5" t="s">
        <v>88</v>
      </c>
      <c r="F42" s="22">
        <v>100</v>
      </c>
      <c r="G42" s="22">
        <v>0</v>
      </c>
      <c r="H42" s="22">
        <v>100</v>
      </c>
      <c r="I42" s="24" t="s">
        <v>32</v>
      </c>
      <c r="J42" s="5"/>
      <c r="K42" s="23"/>
      <c r="L42" s="5"/>
      <c r="M42" s="5"/>
      <c r="N42" s="25"/>
      <c r="O42" s="22">
        <f t="shared" ref="O42:O47" si="4">O41-H42+N42</f>
        <v>5474.84</v>
      </c>
      <c r="P42" s="5" t="s">
        <v>89</v>
      </c>
      <c r="Q42" s="6">
        <v>500</v>
      </c>
      <c r="R42" s="28">
        <f>H42</f>
        <v>100</v>
      </c>
      <c r="S42" s="26">
        <f>R42/Q42</f>
        <v>0.2</v>
      </c>
    </row>
    <row r="43" spans="1:19" x14ac:dyDescent="0.3">
      <c r="A43" s="5"/>
      <c r="B43" s="23">
        <v>46072</v>
      </c>
      <c r="C43" s="5" t="s">
        <v>90</v>
      </c>
      <c r="D43" s="24"/>
      <c r="E43" s="5" t="s">
        <v>88</v>
      </c>
      <c r="F43" s="22">
        <v>100</v>
      </c>
      <c r="G43" s="22">
        <v>0</v>
      </c>
      <c r="H43" s="22">
        <v>100</v>
      </c>
      <c r="I43" s="24" t="s">
        <v>32</v>
      </c>
      <c r="J43" s="5"/>
      <c r="K43" s="23"/>
      <c r="L43" s="5"/>
      <c r="M43" s="5"/>
      <c r="N43" s="25"/>
      <c r="O43" s="22">
        <f t="shared" si="4"/>
        <v>5374.84</v>
      </c>
      <c r="P43" s="5" t="s">
        <v>89</v>
      </c>
      <c r="Q43" s="6">
        <v>500</v>
      </c>
      <c r="R43" s="28">
        <f>H43+R42</f>
        <v>200</v>
      </c>
      <c r="S43" s="26">
        <f>R43/Q43</f>
        <v>0.4</v>
      </c>
    </row>
    <row r="44" spans="1:19" x14ac:dyDescent="0.3">
      <c r="A44" s="5"/>
      <c r="B44" s="23">
        <v>46078</v>
      </c>
      <c r="C44" s="5" t="s">
        <v>91</v>
      </c>
      <c r="D44" s="24"/>
      <c r="E44" s="5" t="s">
        <v>88</v>
      </c>
      <c r="F44" s="22">
        <v>100</v>
      </c>
      <c r="G44" s="22">
        <v>0</v>
      </c>
      <c r="H44" s="22">
        <v>100</v>
      </c>
      <c r="I44" s="24" t="s">
        <v>32</v>
      </c>
      <c r="J44" s="5"/>
      <c r="K44" s="23"/>
      <c r="L44" s="5"/>
      <c r="M44" s="5"/>
      <c r="N44" s="25"/>
      <c r="O44" s="22">
        <f t="shared" si="4"/>
        <v>5274.84</v>
      </c>
      <c r="P44" s="5" t="s">
        <v>89</v>
      </c>
      <c r="Q44" s="6">
        <v>500</v>
      </c>
      <c r="R44" s="28">
        <f>H44+R43</f>
        <v>300</v>
      </c>
      <c r="S44" s="26">
        <f>R44/Q44</f>
        <v>0.6</v>
      </c>
    </row>
    <row r="45" spans="1:19" x14ac:dyDescent="0.3">
      <c r="A45" s="5"/>
      <c r="B45" s="23">
        <v>46097</v>
      </c>
      <c r="C45" s="5"/>
      <c r="D45" s="24"/>
      <c r="E45" s="5"/>
      <c r="F45" s="22"/>
      <c r="G45" s="22"/>
      <c r="H45" s="22"/>
      <c r="I45" s="24"/>
      <c r="J45" s="5"/>
      <c r="K45" s="23">
        <v>46097</v>
      </c>
      <c r="L45" s="5" t="s">
        <v>92</v>
      </c>
      <c r="M45" s="5" t="s">
        <v>93</v>
      </c>
      <c r="N45" s="25">
        <v>27120</v>
      </c>
      <c r="O45" s="22">
        <f t="shared" si="4"/>
        <v>32394.84</v>
      </c>
      <c r="P45" s="5"/>
      <c r="R45" s="28"/>
      <c r="S45" s="26"/>
    </row>
    <row r="46" spans="1:19" x14ac:dyDescent="0.3">
      <c r="A46" s="5"/>
      <c r="B46" s="23">
        <v>46098</v>
      </c>
      <c r="C46" s="5" t="s">
        <v>30</v>
      </c>
      <c r="D46" s="24"/>
      <c r="E46" s="5" t="s">
        <v>31</v>
      </c>
      <c r="F46" s="22">
        <v>4.25</v>
      </c>
      <c r="G46" s="22">
        <v>0</v>
      </c>
      <c r="H46" s="22">
        <v>4.25</v>
      </c>
      <c r="I46" s="24" t="s">
        <v>32</v>
      </c>
      <c r="J46" s="5"/>
      <c r="K46" s="23"/>
      <c r="L46" s="5"/>
      <c r="M46" s="5"/>
      <c r="N46" s="25"/>
      <c r="O46" s="22">
        <f t="shared" si="4"/>
        <v>32390.59</v>
      </c>
      <c r="P46" s="5" t="s">
        <v>89</v>
      </c>
      <c r="R46" s="28"/>
      <c r="S46" s="26"/>
    </row>
    <row r="47" spans="1:19" x14ac:dyDescent="0.3">
      <c r="A47" s="5"/>
      <c r="B47" s="23">
        <v>46105</v>
      </c>
      <c r="C47" s="5" t="s">
        <v>94</v>
      </c>
      <c r="D47" s="24"/>
      <c r="E47" s="5" t="s">
        <v>88</v>
      </c>
      <c r="F47" s="22">
        <v>100</v>
      </c>
      <c r="G47" s="22">
        <v>0</v>
      </c>
      <c r="H47" s="22">
        <v>100</v>
      </c>
      <c r="I47" s="24" t="s">
        <v>32</v>
      </c>
      <c r="J47" s="5"/>
      <c r="K47" s="23"/>
      <c r="L47" s="5"/>
      <c r="M47" s="5"/>
      <c r="N47" s="25"/>
      <c r="O47" s="22">
        <f t="shared" si="4"/>
        <v>32290.59</v>
      </c>
      <c r="P47" s="5" t="s">
        <v>89</v>
      </c>
      <c r="Q47" s="6">
        <v>500</v>
      </c>
      <c r="R47" s="28">
        <f>H47+R44</f>
        <v>400</v>
      </c>
      <c r="S47" s="26">
        <f>R47/Q47</f>
        <v>0.8</v>
      </c>
    </row>
    <row r="48" spans="1:19" x14ac:dyDescent="0.3">
      <c r="A48" s="5"/>
      <c r="B48" s="23"/>
      <c r="C48" s="5"/>
      <c r="D48" s="24"/>
      <c r="E48" s="5"/>
      <c r="F48" s="22"/>
      <c r="G48" s="22"/>
      <c r="H48" s="22"/>
      <c r="I48" s="24"/>
      <c r="J48" s="5"/>
      <c r="K48" s="23"/>
      <c r="L48" s="5"/>
      <c r="M48" s="5"/>
      <c r="N48" s="25"/>
      <c r="O48" s="22"/>
      <c r="P48" s="5"/>
      <c r="S48" s="26"/>
    </row>
    <row r="49" spans="1:19" x14ac:dyDescent="0.3">
      <c r="A49" s="5"/>
      <c r="B49" s="23"/>
      <c r="C49" s="5"/>
      <c r="D49" s="24"/>
      <c r="E49" s="5"/>
      <c r="F49" s="22"/>
      <c r="G49" s="22"/>
      <c r="H49" s="22"/>
      <c r="I49" s="24"/>
      <c r="J49" s="5"/>
      <c r="K49" s="23"/>
      <c r="L49" s="5"/>
      <c r="M49" s="5"/>
      <c r="N49" s="25"/>
      <c r="O49" s="22"/>
      <c r="P49" s="5"/>
      <c r="S49" s="26"/>
    </row>
    <row r="50" spans="1:19" s="38" customFormat="1" x14ac:dyDescent="0.3">
      <c r="A50" s="32"/>
      <c r="B50" s="32"/>
      <c r="C50" s="32"/>
      <c r="D50" s="33"/>
      <c r="E50" s="32" t="s">
        <v>95</v>
      </c>
      <c r="F50" s="34">
        <f>SUM(F5:F47)</f>
        <v>12499.41</v>
      </c>
      <c r="G50" s="34">
        <f>SUM(G5:G47)</f>
        <v>727.2299999999999</v>
      </c>
      <c r="H50" s="34">
        <f>SUM(H5:H47)</f>
        <v>13226.64</v>
      </c>
      <c r="I50" s="35"/>
      <c r="J50" s="34"/>
      <c r="K50" s="34"/>
      <c r="L50" s="34"/>
      <c r="M50" s="34"/>
      <c r="N50" s="36">
        <f>SUM(N5:N48)</f>
        <v>39202.5</v>
      </c>
      <c r="O50" s="32"/>
      <c r="P50" s="32"/>
      <c r="Q50" s="37"/>
      <c r="R50" s="37"/>
    </row>
    <row r="51" spans="1:19" x14ac:dyDescent="0.3">
      <c r="A51" s="5"/>
      <c r="B51" s="5"/>
      <c r="C51" s="5"/>
      <c r="D51" s="24"/>
      <c r="E51" s="5"/>
      <c r="F51" s="5"/>
      <c r="G51" s="5"/>
      <c r="H51" s="5"/>
      <c r="I51" s="24"/>
      <c r="J51" s="5"/>
      <c r="K51" s="5"/>
      <c r="L51" s="5"/>
      <c r="M51" s="5"/>
      <c r="N51" s="25"/>
      <c r="O51" s="5"/>
      <c r="P51" s="5"/>
    </row>
    <row r="52" spans="1:19" ht="15" thickBot="1" x14ac:dyDescent="0.35"/>
    <row r="53" spans="1:19" x14ac:dyDescent="0.3">
      <c r="E53" s="40" t="s">
        <v>96</v>
      </c>
      <c r="F53" s="41" t="s">
        <v>21</v>
      </c>
      <c r="G53" s="41"/>
      <c r="H53" s="42">
        <f>H50</f>
        <v>13226.64</v>
      </c>
      <c r="L53" s="40" t="s">
        <v>97</v>
      </c>
      <c r="M53" s="41" t="s">
        <v>21</v>
      </c>
      <c r="N53" s="43">
        <f>N50</f>
        <v>39202.5</v>
      </c>
    </row>
    <row r="54" spans="1:19" x14ac:dyDescent="0.3">
      <c r="E54" s="44"/>
      <c r="F54" t="s">
        <v>98</v>
      </c>
      <c r="H54" s="45">
        <v>2500</v>
      </c>
      <c r="L54" s="44"/>
      <c r="M54" t="s">
        <v>99</v>
      </c>
      <c r="N54" s="46">
        <f>N23</f>
        <v>750</v>
      </c>
    </row>
    <row r="55" spans="1:19" ht="15" thickBot="1" x14ac:dyDescent="0.35">
      <c r="E55" s="47"/>
      <c r="F55" s="48" t="s">
        <v>96</v>
      </c>
      <c r="G55" s="48"/>
      <c r="H55" s="49">
        <f>H53-H54</f>
        <v>10726.64</v>
      </c>
      <c r="L55" s="47"/>
      <c r="M55" s="48" t="s">
        <v>97</v>
      </c>
      <c r="N55" s="50">
        <f>N53-N54</f>
        <v>38452.5</v>
      </c>
    </row>
    <row r="57" spans="1:19" x14ac:dyDescent="0.3">
      <c r="H57" s="51"/>
    </row>
    <row r="60" spans="1:19" x14ac:dyDescent="0.3">
      <c r="H60" s="51"/>
    </row>
  </sheetData>
  <autoFilter ref="A1:P50" xr:uid="{00000000-0009-0000-0000-000000000000}"/>
  <mergeCells count="3">
    <mergeCell ref="B2:I2"/>
    <mergeCell ref="K2:N2"/>
    <mergeCell ref="F3:H3"/>
  </mergeCells>
  <pageMargins left="0.7" right="0.7" top="0.75" bottom="0.75" header="0.3" footer="0.3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DB27-5B80-4088-BB5D-BC8C1B25E256}">
  <dimension ref="A1:F25"/>
  <sheetViews>
    <sheetView tabSelected="1" workbookViewId="0">
      <selection activeCell="B18" sqref="B18"/>
    </sheetView>
  </sheetViews>
  <sheetFormatPr defaultRowHeight="14.4" x14ac:dyDescent="0.3"/>
  <cols>
    <col min="1" max="1" width="42.33203125" bestFit="1" customWidth="1"/>
    <col min="2" max="2" width="19.109375" bestFit="1" customWidth="1"/>
    <col min="3" max="3" width="23.6640625" bestFit="1" customWidth="1"/>
    <col min="4" max="4" width="23.6640625" customWidth="1"/>
    <col min="5" max="5" width="16.33203125" style="38" bestFit="1" customWidth="1"/>
    <col min="6" max="6" width="10" bestFit="1" customWidth="1"/>
  </cols>
  <sheetData>
    <row r="1" spans="1:6" x14ac:dyDescent="0.3">
      <c r="A1" s="32" t="s">
        <v>100</v>
      </c>
      <c r="B1" s="32" t="s">
        <v>101</v>
      </c>
      <c r="C1" s="32" t="s">
        <v>102</v>
      </c>
      <c r="D1" s="32" t="s">
        <v>103</v>
      </c>
      <c r="E1" s="32" t="s">
        <v>104</v>
      </c>
    </row>
    <row r="2" spans="1:6" x14ac:dyDescent="0.3">
      <c r="A2" s="32" t="s">
        <v>105</v>
      </c>
      <c r="B2" s="22">
        <v>6314.73</v>
      </c>
      <c r="C2" s="22">
        <v>1575.3</v>
      </c>
      <c r="D2" s="22">
        <v>2236.7399999999998</v>
      </c>
      <c r="E2" s="34">
        <f>SUM(B2:D2)</f>
        <v>10126.77</v>
      </c>
    </row>
    <row r="3" spans="1:6" x14ac:dyDescent="0.3">
      <c r="A3" s="5" t="s">
        <v>106</v>
      </c>
      <c r="B3" s="22">
        <v>39202.5</v>
      </c>
      <c r="C3" s="22">
        <v>0</v>
      </c>
      <c r="D3" s="22">
        <v>0</v>
      </c>
      <c r="E3" s="34">
        <f t="shared" ref="E3:E9" si="0">SUM(B3:D3)</f>
        <v>39202.5</v>
      </c>
    </row>
    <row r="4" spans="1:6" x14ac:dyDescent="0.3">
      <c r="A4" s="5" t="s">
        <v>107</v>
      </c>
      <c r="B4" s="22">
        <v>0</v>
      </c>
      <c r="C4" s="22">
        <v>0</v>
      </c>
      <c r="D4" s="22">
        <v>0</v>
      </c>
      <c r="E4" s="34">
        <f t="shared" si="0"/>
        <v>0</v>
      </c>
    </row>
    <row r="5" spans="1:6" x14ac:dyDescent="0.3">
      <c r="A5" s="5" t="s">
        <v>108</v>
      </c>
      <c r="B5" s="22">
        <v>0</v>
      </c>
      <c r="C5" s="22">
        <v>12.87</v>
      </c>
      <c r="D5" s="22">
        <v>12.43</v>
      </c>
      <c r="E5" s="34">
        <f t="shared" si="0"/>
        <v>25.299999999999997</v>
      </c>
    </row>
    <row r="6" spans="1:6" x14ac:dyDescent="0.3">
      <c r="A6" s="5" t="s">
        <v>109</v>
      </c>
      <c r="B6" s="52">
        <v>10726.64</v>
      </c>
      <c r="C6" s="22">
        <v>0</v>
      </c>
      <c r="D6" s="22">
        <v>0</v>
      </c>
      <c r="E6" s="53">
        <f t="shared" si="0"/>
        <v>10726.64</v>
      </c>
    </row>
    <row r="7" spans="1:6" x14ac:dyDescent="0.3">
      <c r="A7" s="5" t="s">
        <v>110</v>
      </c>
      <c r="B7" s="22">
        <v>2500</v>
      </c>
      <c r="C7" s="22">
        <v>2500</v>
      </c>
      <c r="D7" s="22">
        <v>0</v>
      </c>
      <c r="E7" s="34">
        <f>B7-C7</f>
        <v>0</v>
      </c>
    </row>
    <row r="8" spans="1:6" x14ac:dyDescent="0.3">
      <c r="A8" s="5" t="s">
        <v>111</v>
      </c>
      <c r="B8" s="22">
        <v>0</v>
      </c>
      <c r="C8" s="22">
        <v>0</v>
      </c>
      <c r="D8" s="22">
        <v>0</v>
      </c>
      <c r="E8" s="34">
        <f>B8-C8</f>
        <v>0</v>
      </c>
    </row>
    <row r="9" spans="1:6" x14ac:dyDescent="0.3">
      <c r="A9" s="5" t="s">
        <v>112</v>
      </c>
      <c r="B9" s="52">
        <v>0</v>
      </c>
      <c r="C9" s="22">
        <v>0</v>
      </c>
      <c r="D9" s="54">
        <f>-G951</f>
        <v>0</v>
      </c>
      <c r="E9" s="34">
        <f t="shared" si="0"/>
        <v>0</v>
      </c>
    </row>
    <row r="10" spans="1:6" x14ac:dyDescent="0.3">
      <c r="A10" s="5" t="s">
        <v>113</v>
      </c>
      <c r="B10" s="22">
        <v>0</v>
      </c>
      <c r="C10" s="22">
        <v>0</v>
      </c>
      <c r="D10" s="55">
        <v>750</v>
      </c>
      <c r="E10" s="34">
        <f>B10+C10-D10</f>
        <v>-750</v>
      </c>
      <c r="F10" s="51"/>
    </row>
    <row r="11" spans="1:6" x14ac:dyDescent="0.3">
      <c r="A11" s="32" t="s">
        <v>114</v>
      </c>
      <c r="B11" s="34">
        <f>B2+B3+B8-B6-B7</f>
        <v>32290.589999999997</v>
      </c>
      <c r="C11" s="34">
        <f>C2+C3+C5+C7</f>
        <v>4088.17</v>
      </c>
      <c r="D11" s="34">
        <f>D2+D3+D5-D10</f>
        <v>1499.1699999999996</v>
      </c>
      <c r="E11" s="34">
        <f>E2+E3+E4+E5+E7+E8+E9+E10-E6</f>
        <v>37877.930000000008</v>
      </c>
      <c r="F11" s="51"/>
    </row>
    <row r="12" spans="1:6" x14ac:dyDescent="0.3">
      <c r="A12" s="5"/>
      <c r="B12" s="5"/>
      <c r="C12" s="5"/>
      <c r="D12" s="5"/>
      <c r="E12" s="32"/>
    </row>
    <row r="13" spans="1:6" x14ac:dyDescent="0.3">
      <c r="A13" s="5"/>
      <c r="B13" s="5"/>
      <c r="C13" s="5"/>
      <c r="D13" s="5"/>
      <c r="E13" s="32"/>
    </row>
    <row r="14" spans="1:6" x14ac:dyDescent="0.3">
      <c r="A14" s="32" t="s">
        <v>115</v>
      </c>
      <c r="B14" s="32" t="s">
        <v>101</v>
      </c>
      <c r="C14" s="32" t="s">
        <v>102</v>
      </c>
      <c r="D14" s="32" t="s">
        <v>103</v>
      </c>
      <c r="E14" s="32" t="s">
        <v>104</v>
      </c>
    </row>
    <row r="15" spans="1:6" x14ac:dyDescent="0.3">
      <c r="A15" s="32" t="s">
        <v>116</v>
      </c>
      <c r="B15" s="34">
        <f>B2</f>
        <v>6314.73</v>
      </c>
      <c r="C15" s="34">
        <f t="shared" ref="C15:D15" si="1">C2</f>
        <v>1575.3</v>
      </c>
      <c r="D15" s="34">
        <f t="shared" si="1"/>
        <v>2236.7399999999998</v>
      </c>
      <c r="E15" s="34">
        <f>SUM(B15:D15)</f>
        <v>10126.77</v>
      </c>
    </row>
    <row r="16" spans="1:6" x14ac:dyDescent="0.3">
      <c r="A16" s="5" t="s">
        <v>117</v>
      </c>
      <c r="B16" s="22">
        <v>0</v>
      </c>
      <c r="C16" s="22">
        <v>0</v>
      </c>
      <c r="D16" s="22">
        <v>0</v>
      </c>
      <c r="E16" s="56">
        <f t="shared" ref="E16:E20" si="2">SUM(B16:D16)</f>
        <v>0</v>
      </c>
    </row>
    <row r="17" spans="1:6" x14ac:dyDescent="0.3">
      <c r="A17" s="5" t="s">
        <v>118</v>
      </c>
      <c r="B17" s="22">
        <v>39202.5</v>
      </c>
      <c r="C17" s="22">
        <v>2500</v>
      </c>
      <c r="D17" s="22">
        <v>0</v>
      </c>
      <c r="E17" s="34">
        <f t="shared" si="2"/>
        <v>41702.5</v>
      </c>
    </row>
    <row r="18" spans="1:6" x14ac:dyDescent="0.3">
      <c r="A18" s="5" t="s">
        <v>119</v>
      </c>
      <c r="B18" s="52">
        <v>13226.64</v>
      </c>
      <c r="C18" s="22">
        <v>0</v>
      </c>
      <c r="D18" s="52">
        <v>750</v>
      </c>
      <c r="E18" s="53">
        <f t="shared" si="2"/>
        <v>13976.64</v>
      </c>
    </row>
    <row r="19" spans="1:6" x14ac:dyDescent="0.3">
      <c r="A19" s="5" t="s">
        <v>120</v>
      </c>
      <c r="B19" s="22">
        <v>0</v>
      </c>
      <c r="C19" s="22">
        <f>'[1]Business Savings '!N21</f>
        <v>12.869999999999891</v>
      </c>
      <c r="D19" s="22">
        <f>'[1]Langtree Park '!C25</f>
        <v>12.430000000000064</v>
      </c>
      <c r="E19" s="34">
        <f t="shared" si="2"/>
        <v>25.299999999999955</v>
      </c>
    </row>
    <row r="20" spans="1:6" x14ac:dyDescent="0.3">
      <c r="A20" s="32" t="s">
        <v>121</v>
      </c>
      <c r="B20" s="34">
        <f>B15+B17-B18-B16</f>
        <v>32290.589999999997</v>
      </c>
      <c r="C20" s="34">
        <f>C15+C16+C17-C18+C19</f>
        <v>4088.17</v>
      </c>
      <c r="D20" s="34">
        <f>D15+D16+D17-D18+D19</f>
        <v>1499.1699999999998</v>
      </c>
      <c r="E20" s="34">
        <f t="shared" si="2"/>
        <v>37877.929999999993</v>
      </c>
      <c r="F20" s="51"/>
    </row>
    <row r="23" spans="1:6" x14ac:dyDescent="0.3">
      <c r="B23" s="51"/>
    </row>
    <row r="24" spans="1:6" x14ac:dyDescent="0.3">
      <c r="C24" s="51"/>
    </row>
    <row r="25" spans="1:6" x14ac:dyDescent="0.3">
      <c r="B25" s="51"/>
      <c r="C25" s="51"/>
      <c r="D25" s="51"/>
      <c r="E25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Treasurers Account 25-26 </vt:lpstr>
      <vt:lpstr>Reconciliation 25-26</vt:lpstr>
      <vt:lpstr>'Treasurers Account 25-26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Davies</dc:creator>
  <cp:lastModifiedBy>Linda Davies</cp:lastModifiedBy>
  <dcterms:created xsi:type="dcterms:W3CDTF">2026-06-20T10:21:31Z</dcterms:created>
  <dcterms:modified xsi:type="dcterms:W3CDTF">2026-06-20T10:23:39Z</dcterms:modified>
</cp:coreProperties>
</file>